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/>
  <mc:AlternateContent xmlns:mc="http://schemas.openxmlformats.org/markup-compatibility/2006">
    <mc:Choice Requires="x15">
      <x15ac:absPath xmlns:x15ac="http://schemas.microsoft.com/office/spreadsheetml/2010/11/ac" url="/Users/kamrana/Downloads/"/>
    </mc:Choice>
  </mc:AlternateContent>
  <xr:revisionPtr revIDLastSave="0" documentId="13_ncr:1_{97D32B85-7DE5-524D-9C0A-7E5598631A85}" xr6:coauthVersionLast="45" xr6:coauthVersionMax="45" xr10:uidLastSave="{00000000-0000-0000-0000-000000000000}"/>
  <bookViews>
    <workbookView xWindow="0" yWindow="0" windowWidth="44800" windowHeight="25200" tabRatio="863" xr2:uid="{00000000-000D-0000-FFFF-FFFF00000000}"/>
  </bookViews>
  <sheets>
    <sheet name="Silawana 4 Br Villa #16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3" l="1"/>
  <c r="H28" i="13"/>
  <c r="B26" i="13"/>
  <c r="B23" i="13"/>
  <c r="B22" i="13" s="1"/>
  <c r="B21" i="13"/>
  <c r="B14" i="13"/>
  <c r="B15" i="13" s="1"/>
  <c r="C14" i="13"/>
  <c r="C16" i="13" s="1"/>
  <c r="B6" i="13"/>
  <c r="B27" i="13" l="1"/>
  <c r="C15" i="13"/>
  <c r="B31" i="13"/>
  <c r="G16" i="13"/>
  <c r="C27" i="13"/>
  <c r="G8" i="13"/>
  <c r="G17" i="13"/>
  <c r="G9" i="13"/>
  <c r="G14" i="13"/>
  <c r="H29" i="13"/>
  <c r="H30" i="13"/>
  <c r="G18" i="13" l="1"/>
  <c r="G10" i="13"/>
  <c r="G19" i="13"/>
  <c r="G13" i="13"/>
  <c r="G11" i="13"/>
  <c r="G12" i="13"/>
  <c r="G15" i="13"/>
  <c r="D27" i="13"/>
  <c r="C31" i="13"/>
  <c r="C17" i="13"/>
  <c r="C18" i="13" s="1"/>
  <c r="B17" i="13"/>
  <c r="E27" i="13" l="1"/>
  <c r="D31" i="13"/>
  <c r="F27" i="13" l="1"/>
  <c r="E31" i="13"/>
  <c r="F31" i="13" l="1"/>
  <c r="G27" i="13"/>
  <c r="G31" i="13" l="1"/>
  <c r="H27" i="13"/>
  <c r="H31" i="13" s="1"/>
  <c r="B9" i="13"/>
  <c r="B16" i="13"/>
  <c r="B18" i="13" s="1"/>
  <c r="B8" i="13" l="1"/>
  <c r="B7" i="13"/>
</calcChain>
</file>

<file path=xl/sharedStrings.xml><?xml version="1.0" encoding="utf-8"?>
<sst xmlns="http://schemas.openxmlformats.org/spreadsheetml/2006/main" count="54" uniqueCount="54">
  <si>
    <t>Initial Investment, USD:</t>
  </si>
  <si>
    <t>Property Management fee</t>
  </si>
  <si>
    <t>OTA Comission</t>
  </si>
  <si>
    <t>OPEX</t>
  </si>
  <si>
    <t>Time of leasehold (years)</t>
  </si>
  <si>
    <t>Base Rent ROI (av. p. year)</t>
  </si>
  <si>
    <t>Discount Rate for NPV</t>
  </si>
  <si>
    <t>NPV (7y)</t>
  </si>
  <si>
    <t>Profit per Year 1:</t>
  </si>
  <si>
    <t>IRR (7y)</t>
  </si>
  <si>
    <t>January</t>
  </si>
  <si>
    <t>Project ROI (Rent+Sale)</t>
  </si>
  <si>
    <t>February</t>
  </si>
  <si>
    <t>March</t>
  </si>
  <si>
    <t>Base</t>
  </si>
  <si>
    <t>Optimistic</t>
  </si>
  <si>
    <t>April</t>
  </si>
  <si>
    <t>Ave. Occupancy (1st year)</t>
  </si>
  <si>
    <t>May</t>
  </si>
  <si>
    <t>ADR</t>
  </si>
  <si>
    <t>June</t>
  </si>
  <si>
    <t>Rent Income Annual (1st year)</t>
  </si>
  <si>
    <t>July</t>
  </si>
  <si>
    <t>Rent ROI (1st year)</t>
  </si>
  <si>
    <t>August</t>
  </si>
  <si>
    <t>Rent Income Total (7y)</t>
  </si>
  <si>
    <t>September</t>
  </si>
  <si>
    <t>Property Sale Income (final Y7)</t>
  </si>
  <si>
    <t>October</t>
  </si>
  <si>
    <t>Project ROI (7y)</t>
  </si>
  <si>
    <t>November</t>
  </si>
  <si>
    <t>December</t>
  </si>
  <si>
    <t>Asset growth in 7 years, %:</t>
  </si>
  <si>
    <t>Renovation before sale, USD:</t>
  </si>
  <si>
    <t>Sales comission</t>
  </si>
  <si>
    <t>Property Sale price in 7 years:</t>
  </si>
  <si>
    <t>Y1</t>
  </si>
  <si>
    <t>Y2</t>
  </si>
  <si>
    <t>Y3</t>
  </si>
  <si>
    <t>Y4</t>
  </si>
  <si>
    <t>Y5</t>
  </si>
  <si>
    <t>Y6</t>
  </si>
  <si>
    <t>Y7</t>
  </si>
  <si>
    <t>Initial Invesment</t>
  </si>
  <si>
    <t>NET Cashflow from rent</t>
  </si>
  <si>
    <t>Renovation before sale</t>
  </si>
  <si>
    <t>Sales Comission</t>
  </si>
  <si>
    <t>NET Cashflow from sales</t>
  </si>
  <si>
    <t>NET Сashflow (Total)</t>
  </si>
  <si>
    <t>NPV Discount rate</t>
  </si>
  <si>
    <t>7y</t>
  </si>
  <si>
    <t>US Treasury risk premium</t>
  </si>
  <si>
    <t>Country risk premium</t>
  </si>
  <si>
    <t>Project risk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</si>
</sst>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&quot;$&quot;#,##0_);[Red]\(&quot;$&quot;#,##0\)"/>
    <numFmt numFmtId="168" formatCode="0.0%"/>
    <numFmt numFmtId="169" formatCode="_(&quot;$&quot;* #,##0_);_(&quot;$&quot;* \(#,##0\);_(&quot;$&quot;* &quot;-&quot;??_);_(@_)"/>
  </numFmts>
  <fonts count="7">
    <font>
      <sz val="11"/>
      <color theme="1"/>
      <name val="Aptos Narrow"/>
      <charset val="134"/>
      <scheme val="minor"/>
    </font>
    <font>
      <b/>
      <sz val="12"/>
      <color theme="1"/>
      <name val="Calibri"/>
      <charset val="134"/>
    </font>
    <font>
      <b/>
      <sz val="11"/>
      <color theme="1"/>
      <name val="Aptos Narrow"/>
      <charset val="134"/>
      <scheme val="minor"/>
    </font>
    <font>
      <sz val="12"/>
      <color theme="1"/>
      <name val="Calibri"/>
      <charset val="204"/>
    </font>
    <font>
      <sz val="12"/>
      <color theme="1"/>
      <name val="Calibri"/>
      <charset val="134"/>
    </font>
    <font>
      <sz val="11"/>
      <color theme="0" tint="-0.14996795556505021"/>
      <name val="Aptos Narrow"/>
      <charset val="134"/>
      <scheme val="minor"/>
    </font>
    <font>
      <sz val="11"/>
      <color theme="1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E2ECCB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0" fillId="2" borderId="1" xfId="0" applyFill="1" applyBorder="1"/>
    <xf numFmtId="167" fontId="1" fillId="3" borderId="1" xfId="1" applyNumberFormat="1" applyFont="1" applyFill="1" applyBorder="1" applyAlignment="1">
      <alignment horizontal="center"/>
    </xf>
    <xf numFmtId="9" fontId="1" fillId="3" borderId="1" xfId="0" applyNumberFormat="1" applyFont="1" applyFill="1" applyBorder="1" applyAlignment="1">
      <alignment horizontal="center"/>
    </xf>
    <xf numFmtId="9" fontId="1" fillId="3" borderId="1" xfId="1" applyNumberFormat="1" applyFont="1" applyFill="1" applyBorder="1" applyAlignment="1">
      <alignment horizontal="center"/>
    </xf>
    <xf numFmtId="0" fontId="1" fillId="0" borderId="1" xfId="3" applyNumberFormat="1" applyFont="1" applyFill="1" applyBorder="1" applyAlignment="1">
      <alignment horizontal="center"/>
    </xf>
    <xf numFmtId="0" fontId="0" fillId="2" borderId="1" xfId="0" applyFont="1" applyFill="1" applyBorder="1" applyAlignment="1"/>
    <xf numFmtId="9" fontId="1" fillId="0" borderId="1" xfId="0" applyNumberFormat="1" applyFont="1" applyBorder="1" applyAlignment="1">
      <alignment horizontal="center"/>
    </xf>
    <xf numFmtId="9" fontId="0" fillId="2" borderId="1" xfId="3" applyFont="1" applyFill="1" applyBorder="1"/>
    <xf numFmtId="168" fontId="1" fillId="0" borderId="1" xfId="0" applyNumberFormat="1" applyFont="1" applyBorder="1" applyAlignment="1">
      <alignment horizontal="center"/>
    </xf>
    <xf numFmtId="0" fontId="0" fillId="2" borderId="1" xfId="0" applyFont="1" applyFill="1" applyBorder="1"/>
    <xf numFmtId="167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7" fontId="3" fillId="0" borderId="1" xfId="1" applyNumberFormat="1" applyFont="1" applyFill="1" applyBorder="1" applyAlignment="1">
      <alignment horizontal="center"/>
    </xf>
    <xf numFmtId="168" fontId="3" fillId="0" borderId="1" xfId="3" applyNumberFormat="1" applyFont="1" applyFill="1" applyBorder="1" applyAlignment="1">
      <alignment horizontal="center"/>
    </xf>
    <xf numFmtId="9" fontId="0" fillId="0" borderId="0" xfId="0" applyNumberFormat="1"/>
    <xf numFmtId="167" fontId="4" fillId="0" borderId="1" xfId="1" applyNumberFormat="1" applyFont="1" applyFill="1" applyBorder="1" applyAlignment="1">
      <alignment horizontal="center"/>
    </xf>
    <xf numFmtId="169" fontId="3" fillId="0" borderId="0" xfId="2" applyNumberFormat="1" applyFont="1"/>
    <xf numFmtId="169" fontId="1" fillId="0" borderId="1" xfId="2" applyNumberFormat="1" applyFont="1" applyBorder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10" fontId="0" fillId="0" borderId="0" xfId="0" applyNumberFormat="1"/>
    <xf numFmtId="9" fontId="5" fillId="0" borderId="0" xfId="3" applyFont="1"/>
    <xf numFmtId="169" fontId="2" fillId="0" borderId="1" xfId="2" applyNumberFormat="1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4"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colors>
    <mruColors>
      <color rgb="FFB9C0CF"/>
      <color rgb="FFC9D9AC"/>
      <color rgb="FFE2E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tabSelected="1" zoomScale="140" zoomScaleNormal="140" workbookViewId="0">
      <selection activeCell="C39" sqref="C39"/>
    </sheetView>
  </sheetViews>
  <sheetFormatPr baseColWidth="10" defaultColWidth="9" defaultRowHeight="15"/>
  <cols>
    <col min="1" max="1" width="30" customWidth="1"/>
    <col min="2" max="8" width="24.1640625" customWidth="1"/>
    <col min="9" max="13" width="20.1640625" customWidth="1"/>
  </cols>
  <sheetData>
    <row r="2" spans="1:8" ht="16">
      <c r="A2" s="1" t="s">
        <v>0</v>
      </c>
      <c r="B2" s="2">
        <v>770000</v>
      </c>
      <c r="C2" s="1" t="s">
        <v>1</v>
      </c>
      <c r="D2" s="3">
        <v>0.22</v>
      </c>
    </row>
    <row r="3" spans="1:8" ht="16">
      <c r="A3" s="1" t="s">
        <v>2</v>
      </c>
      <c r="B3" s="4">
        <v>0.17</v>
      </c>
      <c r="C3" s="1" t="s">
        <v>3</v>
      </c>
      <c r="D3" s="3">
        <v>0.18</v>
      </c>
    </row>
    <row r="4" spans="1:8" ht="16">
      <c r="A4" s="1" t="s">
        <v>4</v>
      </c>
      <c r="B4" s="5">
        <v>30</v>
      </c>
      <c r="C4" s="6" t="s">
        <v>5</v>
      </c>
      <c r="D4" s="7">
        <f>-AVERAGE(B27:H27)/B26</f>
        <v>8.1913383353573149E-2</v>
      </c>
    </row>
    <row r="6" spans="1:8" ht="16">
      <c r="A6" s="8" t="s">
        <v>6</v>
      </c>
      <c r="B6" s="9">
        <f>SUM(B37:B39)</f>
        <v>8.6999999999999994E-2</v>
      </c>
      <c r="F6" s="26"/>
      <c r="G6" s="26"/>
    </row>
    <row r="7" spans="1:8" ht="16">
      <c r="A7" s="10" t="s">
        <v>7</v>
      </c>
      <c r="B7" s="11">
        <f>NPV(B6,B31:H31)</f>
        <v>118717.33537681366</v>
      </c>
      <c r="F7" s="27" t="s">
        <v>8</v>
      </c>
      <c r="G7" s="27"/>
      <c r="H7" s="24"/>
    </row>
    <row r="8" spans="1:8" ht="16">
      <c r="A8" s="10" t="s">
        <v>9</v>
      </c>
      <c r="B8" s="9">
        <f>IRR(B31:H31)</f>
        <v>0.12354832557624085</v>
      </c>
      <c r="F8" s="6" t="s">
        <v>10</v>
      </c>
      <c r="G8" s="25">
        <f t="shared" ref="G8:G19" si="0">H8*$B$27</f>
        <v>4665.6053255698989</v>
      </c>
      <c r="H8" s="24">
        <v>8.0560158467430004E-2</v>
      </c>
    </row>
    <row r="9" spans="1:8" ht="16">
      <c r="A9" s="10" t="s">
        <v>11</v>
      </c>
      <c r="B9" s="9">
        <f>ABS((H30+SUM(B27:H27))/B26)</f>
        <v>1.7583936834750122</v>
      </c>
      <c r="F9" s="6" t="s">
        <v>12</v>
      </c>
      <c r="G9" s="25">
        <f t="shared" si="0"/>
        <v>4140.8065217680669</v>
      </c>
      <c r="H9" s="24">
        <v>7.1498552984838301E-2</v>
      </c>
    </row>
    <row r="10" spans="1:8">
      <c r="F10" s="6" t="s">
        <v>13</v>
      </c>
      <c r="G10" s="25">
        <f>H10*$B$27</f>
        <v>4019.2564281740943</v>
      </c>
      <c r="H10" s="24">
        <v>6.9399769629119007E-2</v>
      </c>
    </row>
    <row r="11" spans="1:8">
      <c r="A11" s="12"/>
      <c r="B11" s="13" t="s">
        <v>14</v>
      </c>
      <c r="C11" s="14" t="s">
        <v>15</v>
      </c>
      <c r="F11" s="6" t="s">
        <v>16</v>
      </c>
      <c r="G11" s="25">
        <f t="shared" si="0"/>
        <v>4020.2962372343386</v>
      </c>
      <c r="H11" s="24">
        <v>6.9417723823017502E-2</v>
      </c>
    </row>
    <row r="12" spans="1:8" ht="16">
      <c r="A12" s="1" t="s">
        <v>17</v>
      </c>
      <c r="B12" s="3">
        <v>0.82</v>
      </c>
      <c r="C12" s="3">
        <v>0.86</v>
      </c>
      <c r="F12" s="6" t="s">
        <v>18</v>
      </c>
      <c r="G12" s="25">
        <f t="shared" si="0"/>
        <v>4853.4522106256027</v>
      </c>
      <c r="H12" s="24">
        <v>8.3803676461711302E-2</v>
      </c>
    </row>
    <row r="13" spans="1:8" ht="16">
      <c r="A13" s="1" t="s">
        <v>19</v>
      </c>
      <c r="B13" s="2">
        <v>450</v>
      </c>
      <c r="C13" s="2">
        <v>650</v>
      </c>
      <c r="F13" s="6" t="s">
        <v>20</v>
      </c>
      <c r="G13" s="25">
        <f t="shared" si="0"/>
        <v>4656.5518156488133</v>
      </c>
      <c r="H13" s="24">
        <v>8.0403833158486301E-2</v>
      </c>
    </row>
    <row r="14" spans="1:8" ht="16">
      <c r="A14" s="1" t="s">
        <v>21</v>
      </c>
      <c r="B14" s="15">
        <f>(B13*B12*365)-(B13*B12*365*(1*SUM(B3,D3,D2)))</f>
        <v>57914.55</v>
      </c>
      <c r="C14" s="15">
        <f>(C13*C12*365)-(C13*C12*365*(1*SUM(B3,D3,D2)))</f>
        <v>87735.05</v>
      </c>
      <c r="F14" s="10" t="s">
        <v>22</v>
      </c>
      <c r="G14" s="25">
        <f t="shared" si="0"/>
        <v>6404.5784123725434</v>
      </c>
      <c r="H14" s="24">
        <v>0.11058669043224099</v>
      </c>
    </row>
    <row r="15" spans="1:8" ht="16">
      <c r="A15" s="1" t="s">
        <v>23</v>
      </c>
      <c r="B15" s="16">
        <f>B14/$B$2</f>
        <v>7.5213701298701308E-2</v>
      </c>
      <c r="C15" s="16">
        <f>C14/$B$2</f>
        <v>0.11394162337662338</v>
      </c>
      <c r="F15" s="10" t="s">
        <v>24</v>
      </c>
      <c r="G15" s="25">
        <f t="shared" si="0"/>
        <v>6802.5025830822306</v>
      </c>
      <c r="H15" s="24">
        <v>0.11745757470415</v>
      </c>
    </row>
    <row r="16" spans="1:8" ht="16">
      <c r="A16" s="1" t="s">
        <v>25</v>
      </c>
      <c r="B16" s="15">
        <f>SUM(B27:H27)</f>
        <v>441513.13627575932</v>
      </c>
      <c r="C16" s="15">
        <f>C14+C14*1.05+C14*1.05*1.02+C14*1.05*1.02*1.02+C14*1.05*1.02*1.02*1.02+C14*1.05*1.02*1.02*1.02*1.02+C14*1.05*1.02*1.02*1.02*1.02*1.02</f>
        <v>668850.52351802029</v>
      </c>
      <c r="F16" s="10" t="s">
        <v>26</v>
      </c>
      <c r="G16" s="25">
        <f t="shared" si="0"/>
        <v>5311.0936913296409</v>
      </c>
      <c r="H16" s="24">
        <v>9.1705688662514703E-2</v>
      </c>
    </row>
    <row r="17" spans="1:8" ht="16">
      <c r="A17" s="1" t="s">
        <v>27</v>
      </c>
      <c r="B17" s="15">
        <f>H30</f>
        <v>912450</v>
      </c>
      <c r="C17" s="15">
        <f>H30</f>
        <v>912450</v>
      </c>
      <c r="F17" s="10" t="s">
        <v>28</v>
      </c>
      <c r="G17" s="25">
        <f t="shared" si="0"/>
        <v>4909.0282121213695</v>
      </c>
      <c r="H17" s="24">
        <v>8.4763297170078494E-2</v>
      </c>
    </row>
    <row r="18" spans="1:8" ht="16">
      <c r="A18" s="1" t="s">
        <v>29</v>
      </c>
      <c r="B18" s="16">
        <f>(B16+B17)/B2</f>
        <v>1.7583936834750122</v>
      </c>
      <c r="C18" s="16">
        <f>(C16+C17)/B2</f>
        <v>2.0536370435298963</v>
      </c>
      <c r="F18" s="10" t="s">
        <v>30</v>
      </c>
      <c r="G18" s="25">
        <f t="shared" si="0"/>
        <v>3683.0754023519371</v>
      </c>
      <c r="H18" s="24">
        <v>6.3594993008698794E-2</v>
      </c>
    </row>
    <row r="19" spans="1:8">
      <c r="F19" s="10" t="s">
        <v>31</v>
      </c>
      <c r="G19" s="25">
        <f t="shared" si="0"/>
        <v>4448.3031597214385</v>
      </c>
      <c r="H19" s="24">
        <v>7.68080414977141E-2</v>
      </c>
    </row>
    <row r="20" spans="1:8" ht="16">
      <c r="A20" s="1" t="s">
        <v>32</v>
      </c>
      <c r="B20" s="9">
        <v>0.3</v>
      </c>
      <c r="C20" s="17"/>
      <c r="D20" s="17"/>
    </row>
    <row r="21" spans="1:8" ht="16">
      <c r="A21" s="1" t="s">
        <v>33</v>
      </c>
      <c r="B21" s="18">
        <f>-B2*0.05</f>
        <v>-38500</v>
      </c>
    </row>
    <row r="22" spans="1:8" ht="16">
      <c r="A22" s="1" t="s">
        <v>34</v>
      </c>
      <c r="B22" s="18">
        <f>-B23*0.05</f>
        <v>-50050</v>
      </c>
    </row>
    <row r="23" spans="1:8" ht="16">
      <c r="A23" s="1" t="s">
        <v>35</v>
      </c>
      <c r="B23" s="11">
        <f>B2*(1+B20)</f>
        <v>1001000</v>
      </c>
    </row>
    <row r="25" spans="1:8" ht="16">
      <c r="A25" s="19"/>
      <c r="B25" s="20" t="s">
        <v>36</v>
      </c>
      <c r="C25" s="20" t="s">
        <v>37</v>
      </c>
      <c r="D25" s="20" t="s">
        <v>38</v>
      </c>
      <c r="E25" s="20" t="s">
        <v>39</v>
      </c>
      <c r="F25" s="20" t="s">
        <v>40</v>
      </c>
      <c r="G25" s="20" t="s">
        <v>41</v>
      </c>
      <c r="H25" s="20" t="s">
        <v>42</v>
      </c>
    </row>
    <row r="26" spans="1:8" ht="16">
      <c r="A26" s="10" t="s">
        <v>43</v>
      </c>
      <c r="B26" s="15">
        <f>-B2</f>
        <v>-770000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ht="16">
      <c r="A27" s="10" t="s">
        <v>44</v>
      </c>
      <c r="B27" s="15">
        <f>B14</f>
        <v>57914.55</v>
      </c>
      <c r="C27" s="15">
        <f>B27*1.05</f>
        <v>60810.277500000004</v>
      </c>
      <c r="D27" s="15">
        <f>C27*1.02</f>
        <v>62026.483050000003</v>
      </c>
      <c r="E27" s="15">
        <f t="shared" ref="E27:H27" si="1">D27*1.02</f>
        <v>63267.012711000003</v>
      </c>
      <c r="F27" s="15">
        <f t="shared" si="1"/>
        <v>64532.352965220001</v>
      </c>
      <c r="G27" s="15">
        <f t="shared" si="1"/>
        <v>65823.000024524401</v>
      </c>
      <c r="H27" s="15">
        <f t="shared" si="1"/>
        <v>67139.460025014894</v>
      </c>
    </row>
    <row r="28" spans="1:8" ht="16">
      <c r="A28" s="10" t="s">
        <v>45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f>-B2*0.05</f>
        <v>-38500</v>
      </c>
    </row>
    <row r="29" spans="1:8" ht="16">
      <c r="A29" s="10" t="s">
        <v>46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f>-B23*0.05</f>
        <v>-50050</v>
      </c>
    </row>
    <row r="30" spans="1:8" ht="16">
      <c r="A30" s="10" t="s">
        <v>47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f>B23+SUM(H28:H29)</f>
        <v>912450</v>
      </c>
    </row>
    <row r="31" spans="1:8" ht="16">
      <c r="A31" s="10" t="s">
        <v>48</v>
      </c>
      <c r="B31" s="15">
        <f>SUM(B26:B27,B30)</f>
        <v>-712085.45</v>
      </c>
      <c r="C31" s="15">
        <f t="shared" ref="C31:H31" si="2">SUM(C26:C27,C30)</f>
        <v>60810.277500000004</v>
      </c>
      <c r="D31" s="15">
        <f t="shared" si="2"/>
        <v>62026.483050000003</v>
      </c>
      <c r="E31" s="15">
        <f t="shared" si="2"/>
        <v>63267.012711000003</v>
      </c>
      <c r="F31" s="15">
        <f t="shared" si="2"/>
        <v>64532.352965220001</v>
      </c>
      <c r="G31" s="15">
        <f t="shared" si="2"/>
        <v>65823.000024524401</v>
      </c>
      <c r="H31" s="15">
        <f t="shared" si="2"/>
        <v>979589.46002501494</v>
      </c>
    </row>
    <row r="34" spans="1:2">
      <c r="A34" s="21"/>
    </row>
    <row r="36" spans="1:2">
      <c r="A36" t="s">
        <v>49</v>
      </c>
      <c r="B36" s="22" t="s">
        <v>50</v>
      </c>
    </row>
    <row r="37" spans="1:2">
      <c r="A37" t="s">
        <v>51</v>
      </c>
      <c r="B37" s="23">
        <v>4.2000000000000003E-2</v>
      </c>
    </row>
    <row r="38" spans="1:2">
      <c r="A38" t="s">
        <v>52</v>
      </c>
      <c r="B38" s="23">
        <v>2.5000000000000001E-2</v>
      </c>
    </row>
    <row r="39" spans="1:2">
      <c r="A39" t="s">
        <v>53</v>
      </c>
      <c r="B39" s="23">
        <v>0.02</v>
      </c>
    </row>
  </sheetData>
  <mergeCells count="2">
    <mergeCell ref="F6:G6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Silawana 4 Br Villa #16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Ignatenko</dc:creator>
  <cp:lastModifiedBy>Kamran Alakbarov</cp:lastModifiedBy>
  <dcterms:created xsi:type="dcterms:W3CDTF">2025-05-20T06:44:00Z</dcterms:created>
  <dcterms:modified xsi:type="dcterms:W3CDTF">2026-06-19T06:20:13Z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D2672D3CFBD66ED4BE0C83691A1A4F05_42</vt:lpwstr>
  </property>
  <property fmtid="{D5CDD505-2E9C-101B-9397-08002B2CF9AE}" pid="3" name="KSOProductBuildVer">
    <vt:lpwstr>1033-12.1.23155.23155</vt:lpwstr>
  </property>
</Properties>
</file>